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@Engineering Services\@Epstein, Ethan\SAL_Data_Project\2018 Sal Data Project\"/>
    </mc:Choice>
  </mc:AlternateContent>
  <bookViews>
    <workbookView xWindow="0" yWindow="0" windowWidth="28800" windowHeight="12345"/>
  </bookViews>
  <sheets>
    <sheet name="Calculator" sheetId="2" r:id="rId1"/>
    <sheet name="Tables" sheetId="3" r:id="rId2"/>
  </sheets>
  <definedNames>
    <definedName name="Region1_Serv">#REF!</definedName>
    <definedName name="region2_union">Table2[#All]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5" i="2" l="1"/>
  <c r="D13" i="2" s="1"/>
  <c r="D12" i="2" l="1"/>
  <c r="C6" i="2"/>
  <c r="D6" i="2" s="1"/>
  <c r="D11" i="2"/>
  <c r="D7" i="2" l="1"/>
  <c r="D10" i="2"/>
  <c r="D9" i="2"/>
  <c r="D8" i="2"/>
  <c r="H3" i="2" l="1"/>
  <c r="H4" i="2" l="1"/>
  <c r="H5" i="2"/>
</calcChain>
</file>

<file path=xl/sharedStrings.xml><?xml version="1.0" encoding="utf-8"?>
<sst xmlns="http://schemas.openxmlformats.org/spreadsheetml/2006/main" count="90" uniqueCount="75">
  <si>
    <t>SumOfTotal_Revenue</t>
  </si>
  <si>
    <t>Net_Generation</t>
  </si>
  <si>
    <t>Employees</t>
  </si>
  <si>
    <t>SumOfTotal*Employees</t>
  </si>
  <si>
    <t>SumOfTotal_Consumers</t>
  </si>
  <si>
    <t>Summer_Peak_Demand</t>
  </si>
  <si>
    <t>Region</t>
  </si>
  <si>
    <t>Utility Name</t>
  </si>
  <si>
    <t>Value</t>
  </si>
  <si>
    <t>Lineman Union</t>
  </si>
  <si>
    <t>State</t>
  </si>
  <si>
    <t>CO</t>
  </si>
  <si>
    <t>NM</t>
  </si>
  <si>
    <t>UT</t>
  </si>
  <si>
    <t>IL</t>
  </si>
  <si>
    <t>IN</t>
  </si>
  <si>
    <t>MI</t>
  </si>
  <si>
    <t>OH</t>
  </si>
  <si>
    <t>WI</t>
  </si>
  <si>
    <t>IA</t>
  </si>
  <si>
    <t>KS</t>
  </si>
  <si>
    <t>MN</t>
  </si>
  <si>
    <t>MO</t>
  </si>
  <si>
    <t>ND</t>
  </si>
  <si>
    <t>NE</t>
  </si>
  <si>
    <t>SD</t>
  </si>
  <si>
    <t>AR</t>
  </si>
  <si>
    <t>LA</t>
  </si>
  <si>
    <t>OK</t>
  </si>
  <si>
    <t>TX</t>
  </si>
  <si>
    <t>DE</t>
  </si>
  <si>
    <t>FL</t>
  </si>
  <si>
    <t>GA</t>
  </si>
  <si>
    <t>MD</t>
  </si>
  <si>
    <t>NC</t>
  </si>
  <si>
    <t>SC</t>
  </si>
  <si>
    <t>VA</t>
  </si>
  <si>
    <t>WV</t>
  </si>
  <si>
    <t>AZ</t>
  </si>
  <si>
    <t>CA</t>
  </si>
  <si>
    <t>NV</t>
  </si>
  <si>
    <t>AL</t>
  </si>
  <si>
    <t>KY</t>
  </si>
  <si>
    <t>MS</t>
  </si>
  <si>
    <t>TN</t>
  </si>
  <si>
    <t>CT</t>
  </si>
  <si>
    <t>MA</t>
  </si>
  <si>
    <t>ME</t>
  </si>
  <si>
    <t>NH</t>
  </si>
  <si>
    <t>NJ</t>
  </si>
  <si>
    <t>NY</t>
  </si>
  <si>
    <t>PA</t>
  </si>
  <si>
    <t>RI</t>
  </si>
  <si>
    <t>VT</t>
  </si>
  <si>
    <t>AK</t>
  </si>
  <si>
    <t>ID</t>
  </si>
  <si>
    <t>MT</t>
  </si>
  <si>
    <t>OR</t>
  </si>
  <si>
    <t>WA</t>
  </si>
  <si>
    <t>EstimatedHourly</t>
  </si>
  <si>
    <t>Enter #</t>
  </si>
  <si>
    <t>Total Revenue</t>
  </si>
  <si>
    <t>Revenue*Employees</t>
  </si>
  <si>
    <t>Total Customers</t>
  </si>
  <si>
    <t>Lineman Union? (0 = No, 1 = Yes)</t>
  </si>
  <si>
    <t>Employees (FTE)</t>
  </si>
  <si>
    <t>Summer Peak Demand (MW)</t>
  </si>
  <si>
    <t>Net Generation (MW)</t>
  </si>
  <si>
    <t>Intercept</t>
  </si>
  <si>
    <t>Y-Intercept</t>
  </si>
  <si>
    <t>Plus 10%</t>
  </si>
  <si>
    <t>Minus 10%</t>
  </si>
  <si>
    <t>Please enter your state's abbreviation --&gt;</t>
  </si>
  <si>
    <t>Enter # (in 1000s of dollars)</t>
  </si>
  <si>
    <t>Public Power Lineworker Hourly Wage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</si>
</sst>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2">
    <xf numFmtId="0" fontId="0" fillId="0" borderId="0"/>
    <xf numFmtId="0" fontId="4" fillId="6" borderId="13" applyNumberFormat="0" applyFont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0" fillId="0" borderId="1" xfId="0" applyBorder="1"/>
    <xf numFmtId="0" fontId="1" fillId="3" borderId="0" xfId="0" applyFont="1" applyFill="1" applyBorder="1"/>
    <xf numFmtId="0" fontId="0" fillId="4" borderId="1" xfId="0" applyFill="1" applyBorder="1"/>
    <xf numFmtId="0" fontId="2" fillId="0" borderId="0" xfId="0" applyFont="1"/>
    <xf numFmtId="9" fontId="0" fillId="4" borderId="1" xfId="0" applyNumberFormat="1" applyFill="1" applyBorder="1"/>
    <xf numFmtId="0" fontId="0" fillId="5" borderId="1" xfId="0" applyFill="1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6" xfId="0" applyBorder="1"/>
    <xf numFmtId="0" fontId="0" fillId="0" borderId="1" xfId="0" applyBorder="1" applyProtection="1"/>
    <xf numFmtId="0" fontId="0" fillId="0" borderId="0" xfId="0" applyBorder="1" applyProtection="1"/>
    <xf numFmtId="0" fontId="0" fillId="6" borderId="13" xfId="1" applyFont="1"/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14" xfId="1" applyFont="1" applyBorder="1"/>
    <xf numFmtId="0" fontId="0" fillId="2" borderId="1" xfId="0" applyFill="1" applyBorder="1" applyAlignment="1" applyProtection="1">
      <alignment wrapText="1"/>
      <protection locked="0"/>
    </xf>
    <xf numFmtId="0" fontId="5" fillId="0" borderId="11" xfId="0" applyFont="1" applyBorder="1"/>
    <xf numFmtId="0" fontId="5" fillId="0" borderId="0" xfId="0" applyFont="1"/>
    <xf numFmtId="0" fontId="5" fillId="0" borderId="0" xfId="0" applyFont="1" applyBorder="1"/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vertical="center"/>
    </xf>
  </cellXfs>
  <cellStyles count="2">
    <cellStyle name="Normal" xfId="0" builtinId="0"/>
    <cellStyle name="Note" xfId="1" builtinId="1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top style="thin">
          <color theme="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J2:K4" totalsRowShown="0" tableBorderDxfId="28">
  <autoFilter ref="J2:K4"/>
  <tableColumns count="2">
    <tableColumn id="1" name="Lineman Union" dataDxfId="27"/>
    <tableColumn id="2" name="Value" dataDxfId="2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:H7" totalsRowShown="0" headerRowDxfId="25" tableBorderDxfId="24">
  <autoFilter ref="A2:H7"/>
  <tableColumns count="8">
    <tableColumn id="1" name="Region"/>
    <tableColumn id="2" name="SumOfTotal_Revenue" dataDxfId="23"/>
    <tableColumn id="3" name="Net_Generation" dataDxfId="22"/>
    <tableColumn id="4" name="Employees" dataDxfId="21"/>
    <tableColumn id="5" name="SumOfTotal*Employees" dataDxfId="20"/>
    <tableColumn id="7" name="SumOfTotal_Consumers" dataDxfId="19"/>
    <tableColumn id="8" name="Summer_Peak_Demand" dataDxfId="18"/>
    <tableColumn id="6" name="Intercept" dataDxfId="1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J7:K9" totalsRowShown="0" tableBorderDxfId="16">
  <autoFilter ref="J7:K9"/>
  <tableColumns count="2">
    <tableColumn id="1" name="Lineman Union" dataDxfId="15"/>
    <tableColumn id="2" name="Value" dataDxfId="1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J13:K15" totalsRowShown="0" tableBorderDxfId="13">
  <autoFilter ref="J13:K15"/>
  <tableColumns count="2">
    <tableColumn id="1" name="Lineman Union" dataDxfId="12"/>
    <tableColumn id="2" name="Value" dataDxfId="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J19:K21" totalsRowShown="0" tableBorderDxfId="10">
  <autoFilter ref="J19:K21"/>
  <tableColumns count="2">
    <tableColumn id="1" name="Lineman Union" dataDxfId="9"/>
    <tableColumn id="2" name="Value" dataDxfId="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1" name="Table11" displayName="Table11" ref="J25:K27" totalsRowShown="0" tableBorderDxfId="7">
  <autoFilter ref="J25:K27"/>
  <tableColumns count="2">
    <tableColumn id="1" name="Lineman Union" dataDxfId="6"/>
    <tableColumn id="2" name="Value" dataDxfId="5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2" name="Table12" displayName="Table12" ref="A10:B58" totalsRowShown="0" headerRowDxfId="4" dataDxfId="3" tableBorderDxfId="2">
  <autoFilter ref="A10:B58"/>
  <tableColumns count="2">
    <tableColumn id="1" name="State" dataDxfId="1"/>
    <tableColumn id="2" name="Reg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3" sqref="C3"/>
    </sheetView>
  </sheetViews>
  <sheetFormatPr defaultRowHeight="15" x14ac:dyDescent="0.25"/>
  <cols>
    <col min="1" max="1" width="40.140625" customWidth="1"/>
    <col min="2" max="2" width="13.85546875" style="23" customWidth="1"/>
    <col min="3" max="3" width="21.28515625" customWidth="1"/>
    <col min="4" max="4" width="27" style="12" bestFit="1" customWidth="1"/>
    <col min="6" max="6" width="14.7109375" bestFit="1" customWidth="1"/>
    <col min="7" max="7" width="18" customWidth="1"/>
  </cols>
  <sheetData>
    <row r="1" spans="1:9" x14ac:dyDescent="0.25">
      <c r="A1" s="29" t="s">
        <v>74</v>
      </c>
      <c r="B1" s="30"/>
      <c r="C1" s="30"/>
      <c r="D1" s="30"/>
      <c r="E1" s="30"/>
      <c r="F1" s="30"/>
      <c r="G1" s="30"/>
      <c r="H1" s="30"/>
      <c r="I1" s="31"/>
    </row>
    <row r="2" spans="1:9" x14ac:dyDescent="0.25">
      <c r="A2" s="32"/>
      <c r="B2" s="33"/>
      <c r="C2" s="33"/>
      <c r="D2" s="33"/>
      <c r="E2" s="33"/>
      <c r="F2" s="33"/>
      <c r="G2" s="33"/>
      <c r="H2" s="33"/>
      <c r="I2" s="34"/>
    </row>
    <row r="3" spans="1:9" x14ac:dyDescent="0.25">
      <c r="A3" s="15"/>
      <c r="B3" s="22" t="s">
        <v>7</v>
      </c>
      <c r="C3" s="25"/>
      <c r="D3" s="26"/>
      <c r="E3" s="16"/>
      <c r="F3" s="16"/>
      <c r="G3" s="11" t="s">
        <v>59</v>
      </c>
      <c r="H3" s="19" t="e">
        <f>SUM(D6:D13)</f>
        <v>#N/A</v>
      </c>
      <c r="I3" s="6"/>
    </row>
    <row r="4" spans="1:9" x14ac:dyDescent="0.25">
      <c r="A4" s="21" t="s">
        <v>72</v>
      </c>
      <c r="B4" s="22" t="s">
        <v>10</v>
      </c>
      <c r="C4" s="25"/>
      <c r="D4" s="27"/>
      <c r="F4" s="7"/>
      <c r="G4" s="13" t="s">
        <v>70</v>
      </c>
      <c r="H4" s="19" t="e">
        <f>H3*(1.1)</f>
        <v>#N/A</v>
      </c>
      <c r="I4" s="4"/>
    </row>
    <row r="5" spans="1:9" x14ac:dyDescent="0.25">
      <c r="A5" s="8"/>
      <c r="B5" s="22" t="s">
        <v>6</v>
      </c>
      <c r="C5" s="14" t="e">
        <f>VLOOKUP(C4, Table12[], 2, FALSE)</f>
        <v>#N/A</v>
      </c>
      <c r="D5" s="27"/>
      <c r="F5" s="7"/>
      <c r="G5" s="11" t="s">
        <v>71</v>
      </c>
      <c r="H5" s="19" t="e">
        <f>H3*(0.9)</f>
        <v>#N/A</v>
      </c>
      <c r="I5" s="4"/>
    </row>
    <row r="6" spans="1:9" hidden="1" x14ac:dyDescent="0.25">
      <c r="A6" s="8"/>
      <c r="B6" s="1" t="s">
        <v>69</v>
      </c>
      <c r="C6" s="9" t="e">
        <f>VLOOKUP(C5,Table3[], 8, FALSE)</f>
        <v>#N/A</v>
      </c>
      <c r="D6" s="28" t="e">
        <f>C6</f>
        <v>#N/A</v>
      </c>
      <c r="F6" s="7"/>
      <c r="H6" s="20"/>
      <c r="I6" s="4"/>
    </row>
    <row r="7" spans="1:9" x14ac:dyDescent="0.25">
      <c r="A7" s="21" t="s">
        <v>73</v>
      </c>
      <c r="B7" s="22" t="s">
        <v>61</v>
      </c>
      <c r="C7" s="25"/>
      <c r="D7" s="36" t="e">
        <f>(VLOOKUP(C5,Table3[], 2,FALSE)*C7)</f>
        <v>#N/A</v>
      </c>
      <c r="E7" s="7"/>
      <c r="F7" s="7"/>
      <c r="G7" s="7"/>
      <c r="H7" s="7"/>
      <c r="I7" s="4"/>
    </row>
    <row r="8" spans="1:9" ht="45" x14ac:dyDescent="0.25">
      <c r="A8" s="21" t="s">
        <v>60</v>
      </c>
      <c r="B8" s="22" t="s">
        <v>67</v>
      </c>
      <c r="C8" s="25"/>
      <c r="D8" s="36" t="e">
        <f>(VLOOKUP(C5, Table3[], 3, FALSE)*C8)</f>
        <v>#N/A</v>
      </c>
      <c r="E8" s="7"/>
      <c r="F8" s="7"/>
      <c r="G8" s="7"/>
      <c r="H8" s="7"/>
      <c r="I8" s="4"/>
    </row>
    <row r="9" spans="1:9" ht="30" x14ac:dyDescent="0.25">
      <c r="A9" s="21" t="s">
        <v>60</v>
      </c>
      <c r="B9" s="22" t="s">
        <v>65</v>
      </c>
      <c r="C9" s="25"/>
      <c r="D9" s="36" t="e">
        <f>(VLOOKUP(C5, Table3[], 4, TRUE)*C9)</f>
        <v>#N/A</v>
      </c>
      <c r="E9" s="7"/>
      <c r="F9" s="7"/>
      <c r="G9" s="7"/>
      <c r="H9" s="7"/>
      <c r="I9" s="4"/>
    </row>
    <row r="10" spans="1:9" ht="30" hidden="1" x14ac:dyDescent="0.25">
      <c r="A10" s="21"/>
      <c r="B10" s="22" t="s">
        <v>62</v>
      </c>
      <c r="C10" s="25">
        <f>C7*C9</f>
        <v>0</v>
      </c>
      <c r="D10" s="36" t="e">
        <f>(VLOOKUP(C5, Table3[], 5, FALSE)*C10)</f>
        <v>#N/A</v>
      </c>
      <c r="E10" s="7"/>
      <c r="F10" s="7"/>
      <c r="G10" s="7"/>
      <c r="H10" s="7"/>
      <c r="I10" s="4"/>
    </row>
    <row r="11" spans="1:9" ht="30" x14ac:dyDescent="0.25">
      <c r="A11" s="21" t="s">
        <v>60</v>
      </c>
      <c r="B11" s="22" t="s">
        <v>63</v>
      </c>
      <c r="C11" s="25"/>
      <c r="D11" s="36" t="e">
        <f>(VLOOKUP($C$5, Table3[], 6, FALSE)*C11)</f>
        <v>#N/A</v>
      </c>
      <c r="E11" s="7"/>
      <c r="F11" s="7"/>
      <c r="G11" s="7"/>
      <c r="H11" s="7"/>
      <c r="I11" s="4"/>
    </row>
    <row r="12" spans="1:9" ht="45" x14ac:dyDescent="0.25">
      <c r="A12" s="21" t="s">
        <v>60</v>
      </c>
      <c r="B12" s="22" t="s">
        <v>66</v>
      </c>
      <c r="C12" s="25"/>
      <c r="D12" s="36" t="e">
        <f>(VLOOKUP($C$5, Table3[], 7, FALSE)*C12)</f>
        <v>#N/A</v>
      </c>
      <c r="E12" s="7"/>
      <c r="F12" s="7"/>
      <c r="G12" s="7"/>
      <c r="H12" s="7"/>
      <c r="I12" s="4"/>
    </row>
    <row r="13" spans="1:9" ht="45" x14ac:dyDescent="0.25">
      <c r="A13" s="24" t="s">
        <v>60</v>
      </c>
      <c r="B13" s="22" t="s">
        <v>64</v>
      </c>
      <c r="C13" s="25"/>
      <c r="D13" s="37" t="e">
        <f>IF($C$5=1, VLOOKUP($C$13, Table2[], 2,TRUE), IF($C$5=2, VLOOKUP($C$13, Table5[], 2, TRUE),IF( $C$5=3, VLOOKUP($C$13, Table7[], 2, TRUE), IF($C$5=4, VLOOKUP($C$13,Table9[], 2, TRUE),IF( $C$5=5, VLOOKUP($C$13, Table11[], 2, TRUE))))))</f>
        <v>#N/A</v>
      </c>
      <c r="E13" s="17"/>
      <c r="F13" s="17"/>
      <c r="G13" s="17"/>
      <c r="H13" s="17"/>
      <c r="I13" s="18"/>
    </row>
    <row r="14" spans="1:9" x14ac:dyDescent="0.25">
      <c r="B14"/>
      <c r="D14"/>
    </row>
    <row r="15" spans="1:9" x14ac:dyDescent="0.25">
      <c r="B15"/>
      <c r="D15"/>
    </row>
    <row r="16" spans="1:9" x14ac:dyDescent="0.25">
      <c r="B16"/>
      <c r="D16"/>
    </row>
    <row r="17" spans="2:4" x14ac:dyDescent="0.25">
      <c r="B17"/>
      <c r="D17"/>
    </row>
    <row r="18" spans="2:4" x14ac:dyDescent="0.25">
      <c r="B18"/>
      <c r="D18"/>
    </row>
    <row r="19" spans="2:4" x14ac:dyDescent="0.25">
      <c r="B19"/>
      <c r="D19"/>
    </row>
    <row r="20" spans="2:4" x14ac:dyDescent="0.25">
      <c r="B20"/>
      <c r="D20"/>
    </row>
    <row r="21" spans="2:4" x14ac:dyDescent="0.25">
      <c r="B21"/>
      <c r="D21"/>
    </row>
    <row r="22" spans="2:4" x14ac:dyDescent="0.25">
      <c r="B22"/>
      <c r="D22"/>
    </row>
  </sheetData>
  <sheetProtection algorithmName="SHA-512" hashValue="l7WKaGRw4frwDTDPN0BYFG7BvxxKgSBq/zh1OxciyHzWsKLgDB3NqBtl2qmL+1MOYGXpdXpWCBw66xQjLP5thA==" saltValue="0t9izAUk7dUZd6WupXI0ag==" spinCount="100000" sheet="1" selectLockedCells="1"/>
  <protectedRanges>
    <protectedRange sqref="E4 C7:C13" name="User Cells"/>
  </protectedRanges>
  <mergeCells count="1">
    <mergeCell ref="A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E21" sqref="E21"/>
    </sheetView>
  </sheetViews>
  <sheetFormatPr defaultRowHeight="15" x14ac:dyDescent="0.25"/>
  <cols>
    <col min="2" max="2" width="20.85546875" customWidth="1"/>
    <col min="3" max="3" width="16.140625" customWidth="1"/>
    <col min="4" max="4" width="11.85546875" customWidth="1"/>
    <col min="5" max="5" width="22.5703125" customWidth="1"/>
    <col min="6" max="6" width="15.5703125" customWidth="1"/>
    <col min="7" max="7" width="23" customWidth="1"/>
    <col min="8" max="8" width="22.85546875" customWidth="1"/>
    <col min="10" max="10" width="15.42578125" customWidth="1"/>
  </cols>
  <sheetData>
    <row r="1" spans="1:11" x14ac:dyDescent="0.25">
      <c r="J1" s="35">
        <v>1</v>
      </c>
      <c r="K1" s="35"/>
    </row>
    <row r="2" spans="1:11" x14ac:dyDescent="0.25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68</v>
      </c>
      <c r="J2" t="s">
        <v>9</v>
      </c>
      <c r="K2" t="s">
        <v>8</v>
      </c>
    </row>
    <row r="3" spans="1:11" x14ac:dyDescent="0.25">
      <c r="A3">
        <v>1</v>
      </c>
      <c r="B3" s="2">
        <v>7.1380799999999999E-5</v>
      </c>
      <c r="C3" s="2">
        <v>1.2739E-6</v>
      </c>
      <c r="D3" s="2">
        <v>-0.1105587988</v>
      </c>
      <c r="E3" s="9">
        <v>2.3302999999999999E-6</v>
      </c>
      <c r="F3" s="2">
        <v>1.5324140000000001E-4</v>
      </c>
      <c r="G3" s="2">
        <v>-4.3323672600000002E-2</v>
      </c>
      <c r="H3">
        <v>38.798992914000003</v>
      </c>
      <c r="J3" s="6">
        <v>0</v>
      </c>
      <c r="K3" s="4">
        <v>-2.0339252189999999</v>
      </c>
    </row>
    <row r="4" spans="1:11" x14ac:dyDescent="0.25">
      <c r="A4">
        <v>2</v>
      </c>
      <c r="B4" s="2">
        <v>2.1760200000000001E-4</v>
      </c>
      <c r="C4" s="2">
        <v>2.2626000000000002E-6</v>
      </c>
      <c r="D4" s="2">
        <v>1.9452416199999999E-2</v>
      </c>
      <c r="E4" s="9">
        <v>-1.9219999999999999E-7</v>
      </c>
      <c r="F4" s="2">
        <v>5.5281600000000003E-5</v>
      </c>
      <c r="G4" s="2">
        <v>-8.8113855099999999E-2</v>
      </c>
      <c r="H4">
        <v>32.381493781000003</v>
      </c>
      <c r="J4" s="4">
        <v>1</v>
      </c>
      <c r="K4" s="18">
        <v>0</v>
      </c>
    </row>
    <row r="5" spans="1:11" x14ac:dyDescent="0.25">
      <c r="A5">
        <v>3</v>
      </c>
      <c r="B5" s="2">
        <v>-7.9673700000000003E-5</v>
      </c>
      <c r="C5" s="2">
        <v>-1.0616999999999999E-6</v>
      </c>
      <c r="D5" s="2">
        <v>6.2312297000000003E-3</v>
      </c>
      <c r="E5" s="9">
        <v>-4.8E-9</v>
      </c>
      <c r="F5" s="2">
        <v>4.6518199999999998E-5</v>
      </c>
      <c r="G5" s="2">
        <v>3.65470216E-2</v>
      </c>
      <c r="H5" s="2">
        <v>33.315207696000002</v>
      </c>
    </row>
    <row r="6" spans="1:11" x14ac:dyDescent="0.25">
      <c r="A6">
        <v>4</v>
      </c>
      <c r="B6" s="2">
        <v>-8.8429999999999999E-6</v>
      </c>
      <c r="C6" s="2">
        <v>-1.2270000000000001E-6</v>
      </c>
      <c r="D6" s="2">
        <v>-5.5488049999999995E-4</v>
      </c>
      <c r="E6" s="9">
        <v>5.0000000000000003E-10</v>
      </c>
      <c r="F6" s="2">
        <v>3.1512099999999999E-5</v>
      </c>
      <c r="G6" s="2">
        <v>1.1657262E-2</v>
      </c>
      <c r="H6" s="2">
        <v>30.811768961999999</v>
      </c>
      <c r="J6" s="35">
        <v>2</v>
      </c>
      <c r="K6" s="35"/>
    </row>
    <row r="7" spans="1:11" x14ac:dyDescent="0.25">
      <c r="A7">
        <v>5</v>
      </c>
      <c r="B7" s="2">
        <v>1.3213729999999999E-4</v>
      </c>
      <c r="C7" s="2">
        <v>2.1361000000000002E-6</v>
      </c>
      <c r="D7" s="2">
        <v>-1.3241312200000001E-2</v>
      </c>
      <c r="E7" s="9">
        <v>-3.8299999999999999E-8</v>
      </c>
      <c r="F7" s="2">
        <v>-2.0781000000000001E-6</v>
      </c>
      <c r="G7" s="2">
        <v>-4.1676150199999998E-2</v>
      </c>
      <c r="H7" s="2">
        <v>44.062825955999998</v>
      </c>
      <c r="J7" t="s">
        <v>9</v>
      </c>
      <c r="K7" t="s">
        <v>8</v>
      </c>
    </row>
    <row r="8" spans="1:11" x14ac:dyDescent="0.25">
      <c r="J8" s="6">
        <v>0</v>
      </c>
      <c r="K8" s="4">
        <v>0.2439650384</v>
      </c>
    </row>
    <row r="9" spans="1:11" x14ac:dyDescent="0.25">
      <c r="J9" s="4">
        <v>1</v>
      </c>
      <c r="K9" s="18">
        <v>0</v>
      </c>
    </row>
    <row r="10" spans="1:11" x14ac:dyDescent="0.25">
      <c r="A10" s="10" t="s">
        <v>10</v>
      </c>
      <c r="B10" s="10" t="s">
        <v>6</v>
      </c>
    </row>
    <row r="11" spans="1:11" x14ac:dyDescent="0.25">
      <c r="A11" t="s">
        <v>45</v>
      </c>
      <c r="B11">
        <v>1</v>
      </c>
    </row>
    <row r="12" spans="1:11" x14ac:dyDescent="0.25">
      <c r="A12" t="s">
        <v>47</v>
      </c>
      <c r="B12">
        <v>1</v>
      </c>
      <c r="J12" s="35">
        <v>3</v>
      </c>
      <c r="K12" s="35"/>
    </row>
    <row r="13" spans="1:11" x14ac:dyDescent="0.25">
      <c r="A13" t="s">
        <v>46</v>
      </c>
      <c r="B13">
        <v>1</v>
      </c>
      <c r="J13" t="s">
        <v>9</v>
      </c>
      <c r="K13" t="s">
        <v>8</v>
      </c>
    </row>
    <row r="14" spans="1:11" x14ac:dyDescent="0.25">
      <c r="A14" t="s">
        <v>48</v>
      </c>
      <c r="B14">
        <v>1</v>
      </c>
      <c r="J14" s="3">
        <v>0</v>
      </c>
      <c r="K14" s="4">
        <v>-4.2934487859999999</v>
      </c>
    </row>
    <row r="15" spans="1:11" x14ac:dyDescent="0.25">
      <c r="A15" t="s">
        <v>49</v>
      </c>
      <c r="B15">
        <v>1</v>
      </c>
      <c r="J15" s="5">
        <v>1</v>
      </c>
      <c r="K15" s="18">
        <v>0</v>
      </c>
    </row>
    <row r="16" spans="1:11" x14ac:dyDescent="0.25">
      <c r="A16" t="s">
        <v>50</v>
      </c>
      <c r="B16">
        <v>1</v>
      </c>
    </row>
    <row r="17" spans="1:11" x14ac:dyDescent="0.25">
      <c r="A17" t="s">
        <v>52</v>
      </c>
      <c r="B17">
        <v>1</v>
      </c>
    </row>
    <row r="18" spans="1:11" x14ac:dyDescent="0.25">
      <c r="A18" t="s">
        <v>53</v>
      </c>
      <c r="B18">
        <v>1</v>
      </c>
      <c r="J18" s="35">
        <v>4</v>
      </c>
      <c r="K18" s="35"/>
    </row>
    <row r="19" spans="1:11" x14ac:dyDescent="0.25">
      <c r="A19" t="s">
        <v>30</v>
      </c>
      <c r="B19">
        <v>2</v>
      </c>
      <c r="J19" t="s">
        <v>9</v>
      </c>
      <c r="K19" t="s">
        <v>8</v>
      </c>
    </row>
    <row r="20" spans="1:11" x14ac:dyDescent="0.25">
      <c r="A20" t="s">
        <v>14</v>
      </c>
      <c r="B20">
        <v>2</v>
      </c>
      <c r="J20" s="3">
        <v>0</v>
      </c>
      <c r="K20" s="4">
        <v>-0.92182545589999998</v>
      </c>
    </row>
    <row r="21" spans="1:11" x14ac:dyDescent="0.25">
      <c r="A21" t="s">
        <v>15</v>
      </c>
      <c r="B21">
        <v>2</v>
      </c>
      <c r="J21" s="5">
        <v>1</v>
      </c>
      <c r="K21" s="18">
        <v>0</v>
      </c>
    </row>
    <row r="22" spans="1:11" x14ac:dyDescent="0.25">
      <c r="A22" t="s">
        <v>19</v>
      </c>
      <c r="B22">
        <v>2</v>
      </c>
    </row>
    <row r="23" spans="1:11" x14ac:dyDescent="0.25">
      <c r="A23" t="s">
        <v>33</v>
      </c>
      <c r="B23">
        <v>2</v>
      </c>
    </row>
    <row r="24" spans="1:11" x14ac:dyDescent="0.25">
      <c r="A24" t="s">
        <v>16</v>
      </c>
      <c r="B24">
        <v>2</v>
      </c>
      <c r="J24" s="35">
        <v>5</v>
      </c>
      <c r="K24" s="35"/>
    </row>
    <row r="25" spans="1:11" x14ac:dyDescent="0.25">
      <c r="A25" t="s">
        <v>21</v>
      </c>
      <c r="B25">
        <v>2</v>
      </c>
      <c r="J25" t="s">
        <v>9</v>
      </c>
      <c r="K25" t="s">
        <v>8</v>
      </c>
    </row>
    <row r="26" spans="1:11" x14ac:dyDescent="0.25">
      <c r="A26" t="s">
        <v>23</v>
      </c>
      <c r="B26">
        <v>2</v>
      </c>
      <c r="J26" s="3">
        <v>0</v>
      </c>
      <c r="K26" s="4">
        <v>-3.5742164320000001</v>
      </c>
    </row>
    <row r="27" spans="1:11" x14ac:dyDescent="0.25">
      <c r="A27" t="s">
        <v>17</v>
      </c>
      <c r="B27">
        <v>2</v>
      </c>
      <c r="J27" s="5">
        <v>1</v>
      </c>
      <c r="K27" s="18">
        <v>0</v>
      </c>
    </row>
    <row r="28" spans="1:11" x14ac:dyDescent="0.25">
      <c r="A28" t="s">
        <v>51</v>
      </c>
      <c r="B28">
        <v>2</v>
      </c>
    </row>
    <row r="29" spans="1:11" x14ac:dyDescent="0.25">
      <c r="A29" t="s">
        <v>25</v>
      </c>
      <c r="B29">
        <v>2</v>
      </c>
    </row>
    <row r="30" spans="1:11" x14ac:dyDescent="0.25">
      <c r="A30" t="s">
        <v>37</v>
      </c>
      <c r="B30">
        <v>2</v>
      </c>
    </row>
    <row r="31" spans="1:11" x14ac:dyDescent="0.25">
      <c r="A31" t="s">
        <v>18</v>
      </c>
      <c r="B31">
        <v>2</v>
      </c>
    </row>
    <row r="32" spans="1:11" x14ac:dyDescent="0.25">
      <c r="A32" t="s">
        <v>41</v>
      </c>
      <c r="B32">
        <v>3</v>
      </c>
    </row>
    <row r="33" spans="1:2" x14ac:dyDescent="0.25">
      <c r="A33" t="s">
        <v>26</v>
      </c>
      <c r="B33">
        <v>3</v>
      </c>
    </row>
    <row r="34" spans="1:2" x14ac:dyDescent="0.25">
      <c r="A34" t="s">
        <v>31</v>
      </c>
      <c r="B34">
        <v>3</v>
      </c>
    </row>
    <row r="35" spans="1:2" x14ac:dyDescent="0.25">
      <c r="A35" t="s">
        <v>32</v>
      </c>
      <c r="B35">
        <v>3</v>
      </c>
    </row>
    <row r="36" spans="1:2" x14ac:dyDescent="0.25">
      <c r="A36" t="s">
        <v>42</v>
      </c>
      <c r="B36">
        <v>3</v>
      </c>
    </row>
    <row r="37" spans="1:2" x14ac:dyDescent="0.25">
      <c r="A37" t="s">
        <v>43</v>
      </c>
      <c r="B37">
        <v>3</v>
      </c>
    </row>
    <row r="38" spans="1:2" x14ac:dyDescent="0.25">
      <c r="A38" t="s">
        <v>34</v>
      </c>
      <c r="B38">
        <v>3</v>
      </c>
    </row>
    <row r="39" spans="1:2" x14ac:dyDescent="0.25">
      <c r="A39" t="s">
        <v>35</v>
      </c>
      <c r="B39">
        <v>3</v>
      </c>
    </row>
    <row r="40" spans="1:2" x14ac:dyDescent="0.25">
      <c r="A40" t="s">
        <v>44</v>
      </c>
      <c r="B40">
        <v>3</v>
      </c>
    </row>
    <row r="41" spans="1:2" x14ac:dyDescent="0.25">
      <c r="A41" t="s">
        <v>36</v>
      </c>
      <c r="B41">
        <v>3</v>
      </c>
    </row>
    <row r="42" spans="1:2" x14ac:dyDescent="0.25">
      <c r="A42" t="s">
        <v>20</v>
      </c>
      <c r="B42">
        <v>4</v>
      </c>
    </row>
    <row r="43" spans="1:2" x14ac:dyDescent="0.25">
      <c r="A43" t="s">
        <v>27</v>
      </c>
      <c r="B43">
        <v>4</v>
      </c>
    </row>
    <row r="44" spans="1:2" x14ac:dyDescent="0.25">
      <c r="A44" t="s">
        <v>22</v>
      </c>
      <c r="B44">
        <v>4</v>
      </c>
    </row>
    <row r="45" spans="1:2" x14ac:dyDescent="0.25">
      <c r="A45" t="s">
        <v>24</v>
      </c>
      <c r="B45">
        <v>4</v>
      </c>
    </row>
    <row r="46" spans="1:2" x14ac:dyDescent="0.25">
      <c r="A46" t="s">
        <v>28</v>
      </c>
      <c r="B46">
        <v>4</v>
      </c>
    </row>
    <row r="47" spans="1:2" x14ac:dyDescent="0.25">
      <c r="A47" t="s">
        <v>29</v>
      </c>
      <c r="B47">
        <v>4</v>
      </c>
    </row>
    <row r="48" spans="1:2" x14ac:dyDescent="0.25">
      <c r="A48" t="s">
        <v>54</v>
      </c>
      <c r="B48">
        <v>5</v>
      </c>
    </row>
    <row r="49" spans="1:2" x14ac:dyDescent="0.25">
      <c r="A49" t="s">
        <v>38</v>
      </c>
      <c r="B49">
        <v>5</v>
      </c>
    </row>
    <row r="50" spans="1:2" x14ac:dyDescent="0.25">
      <c r="A50" t="s">
        <v>39</v>
      </c>
      <c r="B50">
        <v>5</v>
      </c>
    </row>
    <row r="51" spans="1:2" x14ac:dyDescent="0.25">
      <c r="A51" t="s">
        <v>11</v>
      </c>
      <c r="B51">
        <v>5</v>
      </c>
    </row>
    <row r="52" spans="1:2" x14ac:dyDescent="0.25">
      <c r="A52" t="s">
        <v>55</v>
      </c>
      <c r="B52">
        <v>5</v>
      </c>
    </row>
    <row r="53" spans="1:2" x14ac:dyDescent="0.25">
      <c r="A53" t="s">
        <v>56</v>
      </c>
      <c r="B53">
        <v>5</v>
      </c>
    </row>
    <row r="54" spans="1:2" x14ac:dyDescent="0.25">
      <c r="A54" t="s">
        <v>12</v>
      </c>
      <c r="B54">
        <v>5</v>
      </c>
    </row>
    <row r="55" spans="1:2" x14ac:dyDescent="0.25">
      <c r="A55" t="s">
        <v>40</v>
      </c>
      <c r="B55">
        <v>5</v>
      </c>
    </row>
    <row r="56" spans="1:2" x14ac:dyDescent="0.25">
      <c r="A56" t="s">
        <v>57</v>
      </c>
      <c r="B56">
        <v>5</v>
      </c>
    </row>
    <row r="57" spans="1:2" x14ac:dyDescent="0.25">
      <c r="A57" t="s">
        <v>13</v>
      </c>
      <c r="B57">
        <v>5</v>
      </c>
    </row>
    <row r="58" spans="1:2" x14ac:dyDescent="0.25">
      <c r="A58" t="s">
        <v>58</v>
      </c>
      <c r="B58">
        <v>5</v>
      </c>
    </row>
  </sheetData>
  <sheetProtection algorithmName="SHA-512" hashValue="U8P71KmCGmhZIkuLy+mRE97h19Duh3r9TfmtnLNvt7NdO1GsodnYaq3QNxuAEvio6NeQaVkulrxVt8B3KjhxIw==" saltValue="+wEMTPX7aOsPHXe7ZJ8UKg==" spinCount="100000" sheet="1" selectLockedCells="1"/>
  <mergeCells count="5">
    <mergeCell ref="J18:K18"/>
    <mergeCell ref="J24:K24"/>
    <mergeCell ref="J1:K1"/>
    <mergeCell ref="J6:K6"/>
    <mergeCell ref="J12:K12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Tables</vt:lpstr>
      <vt:lpstr>region2_union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Epstein;ahofmann</dc:creator>
  <cp:lastModifiedBy>Ethan Epstein</cp:lastModifiedBy>
  <dcterms:created xsi:type="dcterms:W3CDTF">2018-02-22T17:48:57Z</dcterms:created>
  <dcterms:modified xsi:type="dcterms:W3CDTF">2018-06-19T15:59:02Z</dcterms:modified>
</cp:coreProperties>
</file>